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Tuition &amp; Fees\State-Mandated Waiver Programs\Foster and Adopted Student Waivers Reports\2023-24\"/>
    </mc:Choice>
  </mc:AlternateContent>
  <xr:revisionPtr revIDLastSave="0" documentId="13_ncr:1_{ADF01AAA-6EB9-48A3-8592-03C970098C1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-Formatted" sheetId="5" r:id="rId1"/>
    <sheet name="Summary" sheetId="1" r:id="rId2"/>
    <sheet name="PT3YearGradRate" sheetId="2" r:id="rId3"/>
    <sheet name="PT6YearGradRate" sheetId="4" r:id="rId4"/>
  </sheets>
  <definedNames>
    <definedName name="_xlnm.Print_Area" localSheetId="0">'Summary-Formatted'!$A$1:$I$52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5" l="1"/>
  <c r="D48" i="5"/>
  <c r="B48" i="5"/>
  <c r="G38" i="5"/>
  <c r="F38" i="5"/>
  <c r="E38" i="5"/>
  <c r="D38" i="5"/>
  <c r="C38" i="5"/>
  <c r="B38" i="5"/>
  <c r="B36" i="5"/>
  <c r="C35" i="5"/>
  <c r="B35" i="5"/>
  <c r="C34" i="5"/>
  <c r="C31" i="5"/>
  <c r="B31" i="5"/>
  <c r="C30" i="5"/>
  <c r="B30" i="5"/>
  <c r="C29" i="5"/>
  <c r="B29" i="5"/>
  <c r="H20" i="5"/>
  <c r="I15" i="5" s="1"/>
  <c r="G20" i="5"/>
  <c r="F20" i="5"/>
  <c r="E20" i="5"/>
  <c r="I20" i="5" s="1"/>
  <c r="D20" i="5"/>
  <c r="C20" i="5"/>
  <c r="B20" i="5"/>
  <c r="J19" i="1"/>
  <c r="K11" i="1" s="1"/>
  <c r="I19" i="1"/>
  <c r="H19" i="1"/>
  <c r="L36" i="1"/>
  <c r="K36" i="1"/>
  <c r="J36" i="1"/>
  <c r="H46" i="1"/>
  <c r="G46" i="1"/>
  <c r="I36" i="1"/>
  <c r="I12" i="5" l="1"/>
  <c r="I11" i="5"/>
  <c r="I16" i="5"/>
  <c r="I17" i="5"/>
  <c r="I18" i="5"/>
  <c r="I19" i="5"/>
  <c r="I13" i="5"/>
  <c r="K18" i="1"/>
  <c r="K16" i="1"/>
  <c r="K14" i="1"/>
  <c r="K12" i="1"/>
  <c r="K10" i="1"/>
  <c r="K17" i="1"/>
  <c r="K15" i="1"/>
  <c r="K13" i="1"/>
  <c r="E19" i="1"/>
  <c r="D19" i="1"/>
  <c r="C19" i="1"/>
  <c r="B19" i="1"/>
  <c r="G19" i="1"/>
  <c r="F19" i="1"/>
  <c r="K19" i="1" l="1"/>
  <c r="E46" i="1" l="1"/>
  <c r="H36" i="1" l="1"/>
  <c r="H33" i="1"/>
  <c r="H32" i="1"/>
  <c r="H29" i="1"/>
  <c r="H28" i="1"/>
  <c r="H27" i="1"/>
  <c r="G36" i="1"/>
  <c r="G34" i="1"/>
  <c r="G33" i="1"/>
  <c r="G29" i="1"/>
  <c r="G28" i="1"/>
  <c r="G27" i="1"/>
  <c r="D46" i="1" l="1"/>
  <c r="C46" i="1"/>
  <c r="B46" i="1"/>
  <c r="E36" i="1"/>
  <c r="E34" i="1"/>
  <c r="E28" i="1"/>
  <c r="E27" i="1"/>
  <c r="E33" i="1"/>
  <c r="E32" i="1"/>
  <c r="E29" i="1"/>
  <c r="D36" i="1"/>
  <c r="D34" i="1"/>
  <c r="D28" i="1"/>
  <c r="D27" i="1"/>
  <c r="D33" i="1"/>
  <c r="D29" i="1"/>
  <c r="C36" i="1"/>
  <c r="C34" i="1"/>
  <c r="C28" i="1"/>
  <c r="C27" i="1"/>
  <c r="C33" i="1"/>
  <c r="C31" i="1"/>
  <c r="C30" i="1"/>
  <c r="C29" i="1"/>
  <c r="B36" i="1"/>
  <c r="B27" i="1"/>
  <c r="B34" i="1"/>
  <c r="B28" i="1"/>
  <c r="B33" i="1"/>
  <c r="B31" i="1"/>
  <c r="B30" i="1"/>
  <c r="B29" i="1"/>
</calcChain>
</file>

<file path=xl/sharedStrings.xml><?xml version="1.0" encoding="utf-8"?>
<sst xmlns="http://schemas.openxmlformats.org/spreadsheetml/2006/main" count="211" uniqueCount="63">
  <si>
    <t>2012-13</t>
  </si>
  <si>
    <t>2013-14</t>
  </si>
  <si>
    <t>2014-15</t>
  </si>
  <si>
    <t>2015-16</t>
  </si>
  <si>
    <t>University of Kentucky</t>
  </si>
  <si>
    <t>University of Louisville</t>
  </si>
  <si>
    <t>Eastern Kentucky University</t>
  </si>
  <si>
    <t>Kentucky State University</t>
  </si>
  <si>
    <t>Morehead State University</t>
  </si>
  <si>
    <t>Murray State University</t>
  </si>
  <si>
    <t>Northern Kentucky University</t>
  </si>
  <si>
    <t>Western Kentucky University</t>
  </si>
  <si>
    <t>KCTCS</t>
  </si>
  <si>
    <t>Institution</t>
  </si>
  <si>
    <t>2010-11</t>
  </si>
  <si>
    <t>2011-12</t>
  </si>
  <si>
    <t>Table 2:</t>
  </si>
  <si>
    <t>Table 3:</t>
  </si>
  <si>
    <t>Table 1:</t>
  </si>
  <si>
    <t>2007-08</t>
  </si>
  <si>
    <t>2008-09</t>
  </si>
  <si>
    <t>2009-10</t>
  </si>
  <si>
    <t>Number of Students in Cohort</t>
  </si>
  <si>
    <t>University Six-Year Graduation Rate</t>
  </si>
  <si>
    <t>KCTCS Three-Year Completion Rate</t>
  </si>
  <si>
    <t>Source: CPE Comprehensive Database</t>
  </si>
  <si>
    <t>Council on Postsecondary Education</t>
  </si>
  <si>
    <t>Foster and Adopted Student Tuition Waiver Information</t>
  </si>
  <si>
    <t>% of total</t>
  </si>
  <si>
    <t>2016-17</t>
  </si>
  <si>
    <t>2017-18</t>
  </si>
  <si>
    <t>2018-19</t>
  </si>
  <si>
    <t>2019-20</t>
  </si>
  <si>
    <t>2020-21</t>
  </si>
  <si>
    <t>2021-22</t>
  </si>
  <si>
    <t>2022-23</t>
  </si>
  <si>
    <t>Dec 10th 2023</t>
  </si>
  <si>
    <t>2023-24</t>
  </si>
  <si>
    <t>NA</t>
  </si>
  <si>
    <t>Six-Year Graduation Rate of First-Time, Full-Time University Students by GRS Cohort</t>
  </si>
  <si>
    <t>Three Year Completion Rate of First-Time, Full-Time KCTCS Students by GRS Cohort</t>
  </si>
  <si>
    <t>Cohort Year</t>
  </si>
  <si>
    <t>2017</t>
  </si>
  <si>
    <t>2018</t>
  </si>
  <si>
    <t>2019</t>
  </si>
  <si>
    <t>2020</t>
  </si>
  <si>
    <t>2021</t>
  </si>
  <si>
    <t>2022</t>
  </si>
  <si>
    <t>2023</t>
  </si>
  <si>
    <t>3yearGradRate</t>
  </si>
  <si>
    <t>GradIn3Yrs</t>
  </si>
  <si>
    <t>Count</t>
  </si>
  <si>
    <t>6YearGradRate</t>
  </si>
  <si>
    <t>GradIn6Yrs</t>
  </si>
  <si>
    <t>Enrolled Tuition Waiver Students by Academic Year</t>
  </si>
  <si>
    <t>Source: Kentucky Postsecondary Education Data System (KPEDS)</t>
  </si>
  <si>
    <t>Date: 12/16/2024</t>
  </si>
  <si>
    <t>all first-time, full-time, degree-seeking undergraduate students who enter a college or university in the fall term of a given academic year; essentially, it's the group of students tracked to determine the percentage who graduate within a certain timeframe, as defined by the "Graduation Rate Survey" (GRS) data collection process.</t>
  </si>
  <si>
    <t xml:space="preserve">GRS Cohort = </t>
  </si>
  <si>
    <t>Three Year Completion Rate of First-Time, Full-Time KCTCS Students by GRS Cohort*</t>
  </si>
  <si>
    <t>Six-Year Graduation Rate of First-Time, Full-Time, Undergraduate University Students by GRS Cohort*</t>
  </si>
  <si>
    <t>* GRS stands for Graduation Rate Survey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</si>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</sst>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;[Red]0"/>
    <numFmt numFmtId="166" formatCode="#,##0;\-#,##0"/>
    <numFmt numFmtId="167" formatCode="0;\-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16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5" fontId="7" fillId="0" borderId="0" xfId="0" quotePrefix="1" applyNumberFormat="1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right" indent="2"/>
    </xf>
    <xf numFmtId="164" fontId="1" fillId="0" borderId="0" xfId="0" applyNumberFormat="1" applyFont="1" applyAlignment="1">
      <alignment horizontal="center"/>
    </xf>
    <xf numFmtId="9" fontId="1" fillId="0" borderId="0" xfId="1" applyFont="1"/>
    <xf numFmtId="165" fontId="1" fillId="0" borderId="0" xfId="1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/>
    <xf numFmtId="0" fontId="10" fillId="0" borderId="0" xfId="2" applyFont="1" applyAlignment="1">
      <alignment horizontal="right"/>
    </xf>
    <xf numFmtId="0" fontId="1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5" fillId="0" borderId="0" xfId="0" quotePrefix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es.ed.gov/ipeds/survey-components/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65715-025B-417F-850A-4C93D3BA8B9C}">
  <sheetPr>
    <pageSetUpPr fitToPage="1"/>
  </sheetPr>
  <dimension ref="A1:V84"/>
  <sheetViews>
    <sheetView tabSelected="1" zoomScaleNormal="100" workbookViewId="0">
      <selection activeCell="K5" sqref="K5"/>
    </sheetView>
  </sheetViews>
  <sheetFormatPr defaultRowHeight="14" x14ac:dyDescent="0.3"/>
  <cols>
    <col min="1" max="1" width="35.54296875" style="12" customWidth="1"/>
    <col min="2" max="2" width="10.90625" style="11" bestFit="1" customWidth="1"/>
    <col min="3" max="3" width="11.453125" style="11" bestFit="1" customWidth="1"/>
    <col min="4" max="4" width="10.08984375" style="11" customWidth="1"/>
    <col min="5" max="5" width="10.90625" style="11" bestFit="1" customWidth="1"/>
    <col min="6" max="6" width="9.81640625" style="12" customWidth="1"/>
    <col min="7" max="12" width="10.90625" style="12" bestFit="1" customWidth="1"/>
    <col min="13" max="13" width="11.81640625" style="12" bestFit="1" customWidth="1"/>
    <col min="14" max="16384" width="8.7265625" style="12"/>
  </cols>
  <sheetData>
    <row r="1" spans="1:9" ht="17.5" x14ac:dyDescent="0.35">
      <c r="A1" s="10" t="s">
        <v>26</v>
      </c>
    </row>
    <row r="2" spans="1:9" ht="17.5" x14ac:dyDescent="0.35">
      <c r="A2" s="10" t="s">
        <v>27</v>
      </c>
    </row>
    <row r="3" spans="1:9" x14ac:dyDescent="0.3">
      <c r="A3" s="25" t="s">
        <v>56</v>
      </c>
    </row>
    <row r="4" spans="1:9" x14ac:dyDescent="0.3">
      <c r="A4" s="25" t="s">
        <v>55</v>
      </c>
    </row>
    <row r="6" spans="1:9" x14ac:dyDescent="0.3">
      <c r="A6" s="14" t="s">
        <v>18</v>
      </c>
    </row>
    <row r="7" spans="1:9" x14ac:dyDescent="0.3">
      <c r="A7" s="14" t="s">
        <v>54</v>
      </c>
    </row>
    <row r="8" spans="1:9" x14ac:dyDescent="0.3">
      <c r="I8" s="11" t="s">
        <v>37</v>
      </c>
    </row>
    <row r="9" spans="1:9" x14ac:dyDescent="0.3">
      <c r="A9" s="12" t="s">
        <v>13</v>
      </c>
      <c r="B9" s="15" t="s">
        <v>30</v>
      </c>
      <c r="C9" s="15" t="s">
        <v>31</v>
      </c>
      <c r="D9" s="15" t="s">
        <v>32</v>
      </c>
      <c r="E9" s="15" t="s">
        <v>33</v>
      </c>
      <c r="F9" s="15" t="s">
        <v>34</v>
      </c>
      <c r="G9" s="15" t="s">
        <v>35</v>
      </c>
      <c r="H9" s="15" t="s">
        <v>37</v>
      </c>
      <c r="I9" s="15" t="s">
        <v>28</v>
      </c>
    </row>
    <row r="10" spans="1:9" ht="6" customHeight="1" x14ac:dyDescent="0.3"/>
    <row r="11" spans="1:9" x14ac:dyDescent="0.3">
      <c r="A11" s="12" t="s">
        <v>4</v>
      </c>
      <c r="B11" s="16">
        <v>40</v>
      </c>
      <c r="C11" s="16">
        <v>52</v>
      </c>
      <c r="D11" s="16">
        <v>60</v>
      </c>
      <c r="E11" s="16">
        <v>59</v>
      </c>
      <c r="F11" s="16">
        <v>84</v>
      </c>
      <c r="G11" s="16">
        <v>105</v>
      </c>
      <c r="H11" s="16">
        <v>113</v>
      </c>
      <c r="I11" s="17">
        <f>H11/H$20</f>
        <v>8.3394833948339478E-2</v>
      </c>
    </row>
    <row r="12" spans="1:9" x14ac:dyDescent="0.3">
      <c r="A12" s="12" t="s">
        <v>5</v>
      </c>
      <c r="B12" s="16">
        <v>39</v>
      </c>
      <c r="C12" s="16">
        <v>37</v>
      </c>
      <c r="D12" s="16">
        <v>46</v>
      </c>
      <c r="E12" s="16">
        <v>56</v>
      </c>
      <c r="F12" s="16">
        <v>75</v>
      </c>
      <c r="G12" s="16">
        <v>93</v>
      </c>
      <c r="H12" s="16">
        <v>101</v>
      </c>
      <c r="I12" s="17">
        <f t="shared" ref="I12:I19" si="0">H12/H$20</f>
        <v>7.4538745387453878E-2</v>
      </c>
    </row>
    <row r="13" spans="1:9" x14ac:dyDescent="0.3">
      <c r="A13" s="12" t="s">
        <v>6</v>
      </c>
      <c r="B13" s="16">
        <v>101</v>
      </c>
      <c r="C13" s="16">
        <v>78</v>
      </c>
      <c r="D13" s="16">
        <v>68</v>
      </c>
      <c r="E13" s="16">
        <v>99</v>
      </c>
      <c r="F13" s="16">
        <v>110</v>
      </c>
      <c r="G13" s="16">
        <v>129</v>
      </c>
      <c r="H13" s="16">
        <v>149</v>
      </c>
      <c r="I13" s="17">
        <f t="shared" si="0"/>
        <v>0.10996309963099631</v>
      </c>
    </row>
    <row r="14" spans="1:9" x14ac:dyDescent="0.3">
      <c r="A14" s="12" t="s">
        <v>7</v>
      </c>
      <c r="B14" s="33" t="s">
        <v>62</v>
      </c>
      <c r="C14" s="34"/>
      <c r="D14" s="34"/>
      <c r="E14" s="34"/>
      <c r="F14" s="34"/>
      <c r="G14" s="34"/>
      <c r="H14" s="34"/>
      <c r="I14" s="35"/>
    </row>
    <row r="15" spans="1:9" x14ac:dyDescent="0.3">
      <c r="A15" s="12" t="s">
        <v>8</v>
      </c>
      <c r="B15" s="16">
        <v>42</v>
      </c>
      <c r="C15" s="16">
        <v>48</v>
      </c>
      <c r="D15" s="16">
        <v>40</v>
      </c>
      <c r="E15" s="16">
        <v>42</v>
      </c>
      <c r="F15" s="16">
        <v>49</v>
      </c>
      <c r="G15" s="16">
        <v>49</v>
      </c>
      <c r="H15" s="16">
        <v>61</v>
      </c>
      <c r="I15" s="17">
        <f t="shared" si="0"/>
        <v>4.5018450184501846E-2</v>
      </c>
    </row>
    <row r="16" spans="1:9" x14ac:dyDescent="0.3">
      <c r="A16" s="12" t="s">
        <v>9</v>
      </c>
      <c r="B16" s="16">
        <v>16</v>
      </c>
      <c r="C16" s="16">
        <v>23</v>
      </c>
      <c r="D16" s="16">
        <v>32</v>
      </c>
      <c r="E16" s="16">
        <v>32</v>
      </c>
      <c r="F16" s="16">
        <v>30</v>
      </c>
      <c r="G16" s="16">
        <v>32</v>
      </c>
      <c r="H16" s="16">
        <v>39</v>
      </c>
      <c r="I16" s="17">
        <f t="shared" si="0"/>
        <v>2.8782287822878228E-2</v>
      </c>
    </row>
    <row r="17" spans="1:9" x14ac:dyDescent="0.3">
      <c r="A17" s="12" t="s">
        <v>10</v>
      </c>
      <c r="B17" s="16">
        <v>37</v>
      </c>
      <c r="C17" s="16">
        <v>34</v>
      </c>
      <c r="D17" s="16">
        <v>33</v>
      </c>
      <c r="E17" s="16">
        <v>40</v>
      </c>
      <c r="F17" s="16">
        <v>50</v>
      </c>
      <c r="G17" s="16">
        <v>55</v>
      </c>
      <c r="H17" s="16">
        <v>62</v>
      </c>
      <c r="I17" s="17">
        <f t="shared" si="0"/>
        <v>4.5756457564575644E-2</v>
      </c>
    </row>
    <row r="18" spans="1:9" x14ac:dyDescent="0.3">
      <c r="A18" s="12" t="s">
        <v>11</v>
      </c>
      <c r="B18" s="16">
        <v>68</v>
      </c>
      <c r="C18" s="16">
        <v>82</v>
      </c>
      <c r="D18" s="16">
        <v>67</v>
      </c>
      <c r="E18" s="16">
        <v>89</v>
      </c>
      <c r="F18" s="16">
        <v>105</v>
      </c>
      <c r="G18" s="16">
        <v>107</v>
      </c>
      <c r="H18" s="16">
        <v>131</v>
      </c>
      <c r="I18" s="17">
        <f t="shared" si="0"/>
        <v>9.6678966789667892E-2</v>
      </c>
    </row>
    <row r="19" spans="1:9" x14ac:dyDescent="0.3">
      <c r="A19" s="12" t="s">
        <v>12</v>
      </c>
      <c r="B19" s="18">
        <v>449</v>
      </c>
      <c r="C19" s="18">
        <v>462</v>
      </c>
      <c r="D19" s="18">
        <v>504</v>
      </c>
      <c r="E19" s="18">
        <v>458</v>
      </c>
      <c r="F19" s="18">
        <v>624</v>
      </c>
      <c r="G19" s="18">
        <v>668</v>
      </c>
      <c r="H19" s="18">
        <v>699</v>
      </c>
      <c r="I19" s="19">
        <f t="shared" si="0"/>
        <v>0.51586715867158672</v>
      </c>
    </row>
    <row r="20" spans="1:9" x14ac:dyDescent="0.3">
      <c r="B20" s="16">
        <f t="shared" ref="B20:H20" si="1">SUM(B11:B19)</f>
        <v>792</v>
      </c>
      <c r="C20" s="16">
        <f t="shared" si="1"/>
        <v>816</v>
      </c>
      <c r="D20" s="16">
        <f t="shared" si="1"/>
        <v>850</v>
      </c>
      <c r="E20" s="16">
        <f t="shared" si="1"/>
        <v>875</v>
      </c>
      <c r="F20" s="16">
        <f t="shared" si="1"/>
        <v>1127</v>
      </c>
      <c r="G20" s="16">
        <f t="shared" si="1"/>
        <v>1238</v>
      </c>
      <c r="H20" s="16">
        <f t="shared" si="1"/>
        <v>1355</v>
      </c>
      <c r="I20" s="17">
        <f>E20/E$20</f>
        <v>1</v>
      </c>
    </row>
    <row r="21" spans="1:9" x14ac:dyDescent="0.3">
      <c r="B21" s="20"/>
      <c r="C21" s="20"/>
      <c r="E21" s="20"/>
    </row>
    <row r="22" spans="1:9" x14ac:dyDescent="0.3">
      <c r="A22" s="27" t="s">
        <v>61</v>
      </c>
      <c r="B22" s="20"/>
      <c r="C22" s="20"/>
      <c r="E22" s="20"/>
    </row>
    <row r="23" spans="1:9" x14ac:dyDescent="0.3">
      <c r="B23" s="20"/>
      <c r="C23" s="20"/>
      <c r="E23" s="20"/>
    </row>
    <row r="24" spans="1:9" x14ac:dyDescent="0.3">
      <c r="A24" s="14" t="s">
        <v>16</v>
      </c>
    </row>
    <row r="25" spans="1:9" x14ac:dyDescent="0.3">
      <c r="A25" s="14" t="s">
        <v>60</v>
      </c>
    </row>
    <row r="27" spans="1:9" x14ac:dyDescent="0.3">
      <c r="A27" s="12" t="s">
        <v>13</v>
      </c>
      <c r="B27" s="15" t="s">
        <v>0</v>
      </c>
      <c r="C27" s="15" t="s">
        <v>1</v>
      </c>
      <c r="D27" s="15" t="s">
        <v>2</v>
      </c>
      <c r="E27" s="15" t="s">
        <v>3</v>
      </c>
      <c r="F27" s="15" t="s">
        <v>29</v>
      </c>
      <c r="G27" s="15" t="s">
        <v>30</v>
      </c>
      <c r="H27" s="15" t="s">
        <v>31</v>
      </c>
    </row>
    <row r="28" spans="1:9" ht="6" customHeight="1" x14ac:dyDescent="0.3">
      <c r="F28" s="11"/>
      <c r="G28" s="11"/>
      <c r="H28" s="11"/>
    </row>
    <row r="29" spans="1:9" x14ac:dyDescent="0.3">
      <c r="A29" s="12" t="s">
        <v>4</v>
      </c>
      <c r="B29" s="17">
        <f>2/8</f>
        <v>0.25</v>
      </c>
      <c r="C29" s="17">
        <f>2/8</f>
        <v>0.25</v>
      </c>
      <c r="D29" s="17">
        <v>0.33</v>
      </c>
      <c r="E29" s="17">
        <v>0.4</v>
      </c>
      <c r="F29" s="17">
        <v>0.4</v>
      </c>
      <c r="G29" s="17">
        <v>0.33</v>
      </c>
      <c r="H29" s="17">
        <v>0.26319999999999999</v>
      </c>
    </row>
    <row r="30" spans="1:9" x14ac:dyDescent="0.3">
      <c r="A30" s="12" t="s">
        <v>5</v>
      </c>
      <c r="B30" s="17">
        <f>6/12</f>
        <v>0.5</v>
      </c>
      <c r="C30" s="17">
        <f>2/11</f>
        <v>0.18181818181818182</v>
      </c>
      <c r="D30" s="17">
        <v>0</v>
      </c>
      <c r="E30" s="17">
        <v>0</v>
      </c>
      <c r="F30" s="17">
        <v>7.0000000000000007E-2</v>
      </c>
      <c r="G30" s="17">
        <v>0.18</v>
      </c>
      <c r="H30" s="17">
        <v>0.42859999999999998</v>
      </c>
    </row>
    <row r="31" spans="1:9" x14ac:dyDescent="0.3">
      <c r="A31" s="12" t="s">
        <v>6</v>
      </c>
      <c r="B31" s="17">
        <f>4/27</f>
        <v>0.14814814814814814</v>
      </c>
      <c r="C31" s="17">
        <f>3/19</f>
        <v>0.15789473684210525</v>
      </c>
      <c r="D31" s="17">
        <v>0.2</v>
      </c>
      <c r="E31" s="17">
        <v>0.1</v>
      </c>
      <c r="F31" s="17">
        <v>0.28000000000000003</v>
      </c>
      <c r="G31" s="17">
        <v>0.17</v>
      </c>
      <c r="H31" s="17">
        <v>0</v>
      </c>
    </row>
    <row r="32" spans="1:9" x14ac:dyDescent="0.3">
      <c r="A32" s="12" t="s">
        <v>7</v>
      </c>
      <c r="B32" s="21" t="s">
        <v>38</v>
      </c>
      <c r="C32" s="21" t="s">
        <v>38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x14ac:dyDescent="0.3">
      <c r="A33" s="12" t="s">
        <v>8</v>
      </c>
      <c r="B33" s="21" t="s">
        <v>38</v>
      </c>
      <c r="C33" s="21" t="s">
        <v>38</v>
      </c>
      <c r="D33" s="17">
        <v>0</v>
      </c>
      <c r="E33" s="17">
        <v>0</v>
      </c>
      <c r="F33" s="17">
        <v>0</v>
      </c>
      <c r="G33" s="17">
        <v>0.14000000000000001</v>
      </c>
      <c r="H33" s="17">
        <v>6.25E-2</v>
      </c>
    </row>
    <row r="34" spans="1:8" x14ac:dyDescent="0.3">
      <c r="A34" s="12" t="s">
        <v>9</v>
      </c>
      <c r="B34" s="21" t="s">
        <v>38</v>
      </c>
      <c r="C34" s="17">
        <f>3/12</f>
        <v>0.25</v>
      </c>
      <c r="D34" s="17">
        <v>0.11</v>
      </c>
      <c r="E34" s="17">
        <v>0.38</v>
      </c>
      <c r="F34" s="17">
        <v>0</v>
      </c>
      <c r="G34" s="17">
        <v>0.5</v>
      </c>
      <c r="H34" s="17">
        <v>1</v>
      </c>
    </row>
    <row r="35" spans="1:8" x14ac:dyDescent="0.3">
      <c r="A35" s="12" t="s">
        <v>10</v>
      </c>
      <c r="B35" s="17">
        <f>3/13</f>
        <v>0.23076923076923078</v>
      </c>
      <c r="C35" s="17">
        <f>2/14</f>
        <v>0.14285714285714285</v>
      </c>
      <c r="D35" s="17">
        <v>0.1</v>
      </c>
      <c r="E35" s="17">
        <v>0</v>
      </c>
      <c r="F35" s="17">
        <v>7.0000000000000007E-2</v>
      </c>
      <c r="G35" s="17">
        <v>0.06</v>
      </c>
      <c r="H35" s="17">
        <v>0.1</v>
      </c>
    </row>
    <row r="36" spans="1:8" x14ac:dyDescent="0.3">
      <c r="A36" s="12" t="s">
        <v>11</v>
      </c>
      <c r="B36" s="17">
        <f>3/28</f>
        <v>0.10714285714285714</v>
      </c>
      <c r="C36" s="17" t="s">
        <v>38</v>
      </c>
      <c r="D36" s="17">
        <v>0.18</v>
      </c>
      <c r="E36" s="17">
        <v>0.24</v>
      </c>
      <c r="F36" s="17">
        <v>0.14000000000000001</v>
      </c>
      <c r="G36" s="17">
        <v>0.14000000000000001</v>
      </c>
      <c r="H36" s="17">
        <v>0.14000000000000001</v>
      </c>
    </row>
    <row r="37" spans="1:8" ht="6" customHeight="1" x14ac:dyDescent="0.3">
      <c r="B37" s="17"/>
      <c r="C37" s="17"/>
      <c r="D37" s="17"/>
      <c r="E37" s="17"/>
      <c r="F37" s="17"/>
      <c r="G37" s="17"/>
      <c r="H37" s="21"/>
    </row>
    <row r="38" spans="1:8" x14ac:dyDescent="0.3">
      <c r="A38" s="12" t="s">
        <v>23</v>
      </c>
      <c r="B38" s="17">
        <f>18/96</f>
        <v>0.1875</v>
      </c>
      <c r="C38" s="17">
        <f>12/65</f>
        <v>0.18461538461538463</v>
      </c>
      <c r="D38" s="17">
        <f>13/90</f>
        <v>0.14444444444444443</v>
      </c>
      <c r="E38" s="17">
        <f>13/57</f>
        <v>0.22807017543859648</v>
      </c>
      <c r="F38" s="17">
        <f>19/101</f>
        <v>0.18811881188118812</v>
      </c>
      <c r="G38" s="17">
        <f>18/108</f>
        <v>0.16666666666666666</v>
      </c>
      <c r="H38" s="17">
        <v>0.1789</v>
      </c>
    </row>
    <row r="39" spans="1:8" ht="6" customHeight="1" x14ac:dyDescent="0.3">
      <c r="B39" s="21"/>
      <c r="C39" s="21"/>
      <c r="D39" s="21"/>
      <c r="E39" s="21"/>
      <c r="F39" s="21"/>
      <c r="G39" s="21"/>
      <c r="H39" s="21"/>
    </row>
    <row r="40" spans="1:8" s="22" customFormat="1" x14ac:dyDescent="0.3">
      <c r="A40" s="22" t="s">
        <v>22</v>
      </c>
      <c r="B40" s="23">
        <v>96</v>
      </c>
      <c r="C40" s="23">
        <v>65</v>
      </c>
      <c r="D40" s="23">
        <v>90</v>
      </c>
      <c r="E40" s="23">
        <v>57</v>
      </c>
      <c r="F40" s="23">
        <v>101</v>
      </c>
      <c r="G40" s="23">
        <v>108</v>
      </c>
      <c r="H40" s="23">
        <v>95</v>
      </c>
    </row>
    <row r="43" spans="1:8" x14ac:dyDescent="0.3">
      <c r="A43" s="14" t="s">
        <v>17</v>
      </c>
    </row>
    <row r="44" spans="1:8" x14ac:dyDescent="0.3">
      <c r="A44" s="14" t="s">
        <v>59</v>
      </c>
    </row>
    <row r="46" spans="1:8" x14ac:dyDescent="0.3">
      <c r="B46" s="15" t="s">
        <v>2</v>
      </c>
      <c r="C46" s="24" t="s">
        <v>3</v>
      </c>
      <c r="D46" s="15" t="s">
        <v>29</v>
      </c>
      <c r="E46" s="15" t="s">
        <v>30</v>
      </c>
      <c r="F46" s="15" t="s">
        <v>31</v>
      </c>
      <c r="G46" s="15" t="s">
        <v>32</v>
      </c>
      <c r="H46" s="15" t="s">
        <v>33</v>
      </c>
    </row>
    <row r="47" spans="1:8" ht="6" customHeight="1" x14ac:dyDescent="0.3">
      <c r="F47" s="11"/>
      <c r="G47" s="11"/>
      <c r="H47" s="11"/>
    </row>
    <row r="48" spans="1:8" x14ac:dyDescent="0.3">
      <c r="A48" s="12" t="s">
        <v>24</v>
      </c>
      <c r="B48" s="17">
        <f>7/60</f>
        <v>0.11666666666666667</v>
      </c>
      <c r="C48" s="17">
        <v>0.1346</v>
      </c>
      <c r="D48" s="17">
        <f>8/62</f>
        <v>0.12903225806451613</v>
      </c>
      <c r="E48" s="17">
        <f>17/98</f>
        <v>0.17346938775510204</v>
      </c>
      <c r="F48" s="17">
        <v>0.21820000000000001</v>
      </c>
      <c r="G48" s="17">
        <v>0.23830000000000001</v>
      </c>
      <c r="H48" s="17">
        <v>0.26469999999999999</v>
      </c>
    </row>
    <row r="49" spans="1:13" ht="6" customHeight="1" x14ac:dyDescent="0.3">
      <c r="B49" s="17"/>
      <c r="C49" s="12"/>
      <c r="D49" s="17"/>
      <c r="E49" s="17"/>
      <c r="F49" s="17"/>
      <c r="G49" s="17"/>
    </row>
    <row r="50" spans="1:13" x14ac:dyDescent="0.3">
      <c r="A50" s="12" t="s">
        <v>22</v>
      </c>
      <c r="B50" s="11">
        <v>60</v>
      </c>
      <c r="C50" s="11">
        <v>104</v>
      </c>
      <c r="D50" s="11">
        <v>62</v>
      </c>
      <c r="E50" s="11">
        <v>98</v>
      </c>
      <c r="F50" s="11">
        <v>110</v>
      </c>
      <c r="G50" s="11">
        <v>127</v>
      </c>
      <c r="H50" s="11">
        <v>68</v>
      </c>
    </row>
    <row r="52" spans="1:13" x14ac:dyDescent="0.3">
      <c r="A52" s="27" t="s">
        <v>61</v>
      </c>
    </row>
    <row r="56" spans="1:13" ht="14" customHeight="1" x14ac:dyDescent="0.35">
      <c r="A56" s="26" t="s">
        <v>58</v>
      </c>
      <c r="B56" s="30" t="s">
        <v>57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spans="1:13" x14ac:dyDescent="0.3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3" x14ac:dyDescent="0.3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spans="1:13" x14ac:dyDescent="0.3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  <row r="60" spans="1:13" x14ac:dyDescent="0.3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1:13" x14ac:dyDescent="0.3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3" x14ac:dyDescent="0.3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3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70" spans="1:22" x14ac:dyDescent="0.3">
      <c r="B70" s="28"/>
      <c r="C70" s="29"/>
      <c r="D70" s="29"/>
      <c r="E70" s="28"/>
      <c r="F70" s="29"/>
      <c r="G70" s="29"/>
      <c r="H70" s="28"/>
      <c r="I70" s="29"/>
      <c r="J70" s="29"/>
      <c r="K70" s="28"/>
      <c r="L70" s="29"/>
      <c r="M70" s="29"/>
      <c r="N70" s="28"/>
      <c r="O70" s="29"/>
      <c r="P70" s="29"/>
      <c r="Q70" s="28"/>
      <c r="R70" s="29"/>
      <c r="S70" s="29"/>
      <c r="T70" s="28"/>
      <c r="U70" s="29"/>
      <c r="V70" s="29"/>
    </row>
    <row r="71" spans="1:22" x14ac:dyDescent="0.3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x14ac:dyDescent="0.3">
      <c r="A72" s="3"/>
      <c r="B72" s="5"/>
      <c r="C72" s="6"/>
      <c r="D72" s="6"/>
      <c r="E72" s="5"/>
      <c r="F72" s="6"/>
      <c r="G72" s="6"/>
      <c r="H72" s="5"/>
      <c r="I72" s="6"/>
      <c r="J72" s="6"/>
      <c r="K72" s="5"/>
      <c r="L72" s="6"/>
      <c r="M72" s="6"/>
      <c r="N72" s="5"/>
      <c r="O72" s="6"/>
      <c r="P72" s="6"/>
      <c r="Q72" s="5"/>
      <c r="R72" s="6"/>
      <c r="S72" s="6"/>
      <c r="T72" s="5"/>
      <c r="U72" s="6"/>
      <c r="V72" s="6"/>
    </row>
    <row r="84" spans="1:22" s="11" customFormat="1" x14ac:dyDescent="0.3">
      <c r="A84" s="12" t="s">
        <v>25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</sheetData>
  <mergeCells count="9">
    <mergeCell ref="B14:I14"/>
    <mergeCell ref="T70:V70"/>
    <mergeCell ref="B56:M64"/>
    <mergeCell ref="B70:D70"/>
    <mergeCell ref="E70:G70"/>
    <mergeCell ref="H70:J70"/>
    <mergeCell ref="K70:M70"/>
    <mergeCell ref="N70:P70"/>
    <mergeCell ref="Q70:S70"/>
  </mergeCells>
  <hyperlinks>
    <hyperlink ref="A56" r:id="rId1" location=":~:text=A%20specific%20group%20of%20individuals,time%2C%20first%2Dtime%20students." xr:uid="{A44A6E9E-41E7-4BEC-9095-BB2FA4A943A9}"/>
  </hyperlinks>
  <pageMargins left="0.7" right="0.7" top="0.75" bottom="0.75" header="0.3" footer="0.3"/>
  <pageSetup scale="7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2"/>
  <sheetViews>
    <sheetView workbookViewId="0">
      <selection activeCell="F3" sqref="F3"/>
    </sheetView>
  </sheetViews>
  <sheetFormatPr defaultRowHeight="14" x14ac:dyDescent="0.3"/>
  <cols>
    <col min="1" max="1" width="35.54296875" style="12" customWidth="1"/>
    <col min="2" max="2" width="10.90625" style="11" bestFit="1" customWidth="1"/>
    <col min="3" max="3" width="11.453125" style="11" bestFit="1" customWidth="1"/>
    <col min="4" max="5" width="10.90625" style="11" bestFit="1" customWidth="1"/>
    <col min="6" max="6" width="7.90625" style="12" bestFit="1" customWidth="1"/>
    <col min="7" max="12" width="10.90625" style="12" bestFit="1" customWidth="1"/>
    <col min="13" max="13" width="11.81640625" style="12" bestFit="1" customWidth="1"/>
    <col min="14" max="16384" width="8.7265625" style="12"/>
  </cols>
  <sheetData>
    <row r="1" spans="1:11" ht="17.5" x14ac:dyDescent="0.35">
      <c r="A1" s="10" t="s">
        <v>26</v>
      </c>
    </row>
    <row r="2" spans="1:11" ht="17.5" x14ac:dyDescent="0.35">
      <c r="A2" s="10" t="s">
        <v>27</v>
      </c>
    </row>
    <row r="3" spans="1:11" ht="17.5" x14ac:dyDescent="0.35">
      <c r="A3" s="13" t="s">
        <v>36</v>
      </c>
    </row>
    <row r="5" spans="1:11" x14ac:dyDescent="0.3">
      <c r="A5" s="14" t="s">
        <v>18</v>
      </c>
    </row>
    <row r="6" spans="1:11" x14ac:dyDescent="0.3">
      <c r="A6" s="14" t="s">
        <v>54</v>
      </c>
    </row>
    <row r="7" spans="1:11" x14ac:dyDescent="0.3">
      <c r="K7" s="11" t="s">
        <v>37</v>
      </c>
    </row>
    <row r="8" spans="1:11" x14ac:dyDescent="0.3">
      <c r="A8" s="12" t="s">
        <v>13</v>
      </c>
      <c r="B8" s="15" t="s">
        <v>3</v>
      </c>
      <c r="C8" s="15" t="s">
        <v>29</v>
      </c>
      <c r="D8" s="15" t="s">
        <v>30</v>
      </c>
      <c r="E8" s="15" t="s">
        <v>31</v>
      </c>
      <c r="F8" s="15" t="s">
        <v>32</v>
      </c>
      <c r="G8" s="15" t="s">
        <v>33</v>
      </c>
      <c r="H8" s="15" t="s">
        <v>34</v>
      </c>
      <c r="I8" s="15" t="s">
        <v>35</v>
      </c>
      <c r="J8" s="15" t="s">
        <v>37</v>
      </c>
      <c r="K8" s="15" t="s">
        <v>28</v>
      </c>
    </row>
    <row r="9" spans="1:11" ht="6" customHeight="1" x14ac:dyDescent="0.3">
      <c r="F9" s="11"/>
      <c r="G9" s="11"/>
    </row>
    <row r="10" spans="1:11" x14ac:dyDescent="0.3">
      <c r="A10" s="12" t="s">
        <v>4</v>
      </c>
      <c r="B10" s="16">
        <v>37</v>
      </c>
      <c r="C10" s="16">
        <v>43</v>
      </c>
      <c r="D10" s="16">
        <v>40</v>
      </c>
      <c r="E10" s="16">
        <v>52</v>
      </c>
      <c r="F10" s="16">
        <v>60</v>
      </c>
      <c r="G10" s="16">
        <v>59</v>
      </c>
      <c r="H10" s="16">
        <v>84</v>
      </c>
      <c r="I10" s="16">
        <v>105</v>
      </c>
      <c r="J10" s="16">
        <v>113</v>
      </c>
      <c r="K10" s="17">
        <f>J10/J$19</f>
        <v>8.2966226138032312E-2</v>
      </c>
    </row>
    <row r="11" spans="1:11" x14ac:dyDescent="0.3">
      <c r="A11" s="12" t="s">
        <v>5</v>
      </c>
      <c r="B11" s="16">
        <v>0</v>
      </c>
      <c r="C11" s="16">
        <v>47</v>
      </c>
      <c r="D11" s="16">
        <v>39</v>
      </c>
      <c r="E11" s="16">
        <v>37</v>
      </c>
      <c r="F11" s="16">
        <v>46</v>
      </c>
      <c r="G11" s="16">
        <v>56</v>
      </c>
      <c r="H11" s="16">
        <v>75</v>
      </c>
      <c r="I11" s="16">
        <v>93</v>
      </c>
      <c r="J11" s="16">
        <v>101</v>
      </c>
      <c r="K11" s="17">
        <f t="shared" ref="K11:K18" si="0">J11/J$19</f>
        <v>7.4155653450807629E-2</v>
      </c>
    </row>
    <row r="12" spans="1:11" x14ac:dyDescent="0.3">
      <c r="A12" s="12" t="s">
        <v>6</v>
      </c>
      <c r="B12" s="16">
        <v>78</v>
      </c>
      <c r="C12" s="16">
        <v>84</v>
      </c>
      <c r="D12" s="16">
        <v>101</v>
      </c>
      <c r="E12" s="16">
        <v>78</v>
      </c>
      <c r="F12" s="16">
        <v>68</v>
      </c>
      <c r="G12" s="16">
        <v>99</v>
      </c>
      <c r="H12" s="16">
        <v>110</v>
      </c>
      <c r="I12" s="16">
        <v>129</v>
      </c>
      <c r="J12" s="16">
        <v>149</v>
      </c>
      <c r="K12" s="17">
        <f t="shared" si="0"/>
        <v>0.10939794419970632</v>
      </c>
    </row>
    <row r="13" spans="1:11" x14ac:dyDescent="0.3">
      <c r="A13" s="12" t="s">
        <v>7</v>
      </c>
      <c r="B13" s="16">
        <v>8</v>
      </c>
      <c r="C13" s="16">
        <v>7</v>
      </c>
      <c r="D13" s="16">
        <v>8</v>
      </c>
      <c r="E13" s="16">
        <v>10</v>
      </c>
      <c r="F13" s="16">
        <v>9</v>
      </c>
      <c r="G13" s="16">
        <v>9</v>
      </c>
      <c r="H13" s="16">
        <v>10</v>
      </c>
      <c r="I13" s="16">
        <v>7</v>
      </c>
      <c r="J13" s="16">
        <v>7</v>
      </c>
      <c r="K13" s="17">
        <f t="shared" si="0"/>
        <v>5.1395007342143906E-3</v>
      </c>
    </row>
    <row r="14" spans="1:11" x14ac:dyDescent="0.3">
      <c r="A14" s="12" t="s">
        <v>8</v>
      </c>
      <c r="B14" s="16">
        <v>1</v>
      </c>
      <c r="C14" s="16">
        <v>1</v>
      </c>
      <c r="D14" s="16">
        <v>42</v>
      </c>
      <c r="E14" s="16">
        <v>48</v>
      </c>
      <c r="F14" s="16">
        <v>40</v>
      </c>
      <c r="G14" s="16">
        <v>42</v>
      </c>
      <c r="H14" s="16">
        <v>49</v>
      </c>
      <c r="I14" s="16">
        <v>49</v>
      </c>
      <c r="J14" s="16">
        <v>61</v>
      </c>
      <c r="K14" s="17">
        <f t="shared" si="0"/>
        <v>4.4787077826725405E-2</v>
      </c>
    </row>
    <row r="15" spans="1:11" x14ac:dyDescent="0.3">
      <c r="A15" s="12" t="s">
        <v>9</v>
      </c>
      <c r="B15" s="16">
        <v>32</v>
      </c>
      <c r="C15" s="16">
        <v>27</v>
      </c>
      <c r="D15" s="16">
        <v>16</v>
      </c>
      <c r="E15" s="16">
        <v>23</v>
      </c>
      <c r="F15" s="16">
        <v>32</v>
      </c>
      <c r="G15" s="16">
        <v>32</v>
      </c>
      <c r="H15" s="16">
        <v>30</v>
      </c>
      <c r="I15" s="16">
        <v>32</v>
      </c>
      <c r="J15" s="16">
        <v>39</v>
      </c>
      <c r="K15" s="17">
        <f t="shared" si="0"/>
        <v>2.8634361233480177E-2</v>
      </c>
    </row>
    <row r="16" spans="1:11" x14ac:dyDescent="0.3">
      <c r="A16" s="12" t="s">
        <v>10</v>
      </c>
      <c r="B16" s="16">
        <v>33</v>
      </c>
      <c r="C16" s="16">
        <v>36</v>
      </c>
      <c r="D16" s="16">
        <v>37</v>
      </c>
      <c r="E16" s="16">
        <v>34</v>
      </c>
      <c r="F16" s="16">
        <v>33</v>
      </c>
      <c r="G16" s="16">
        <v>40</v>
      </c>
      <c r="H16" s="16">
        <v>50</v>
      </c>
      <c r="I16" s="16">
        <v>55</v>
      </c>
      <c r="J16" s="16">
        <v>62</v>
      </c>
      <c r="K16" s="17">
        <f t="shared" si="0"/>
        <v>4.552129221732746E-2</v>
      </c>
    </row>
    <row r="17" spans="1:13" x14ac:dyDescent="0.3">
      <c r="A17" s="12" t="s">
        <v>11</v>
      </c>
      <c r="B17" s="16">
        <v>74</v>
      </c>
      <c r="C17" s="16">
        <v>76</v>
      </c>
      <c r="D17" s="16">
        <v>68</v>
      </c>
      <c r="E17" s="16">
        <v>82</v>
      </c>
      <c r="F17" s="16">
        <v>67</v>
      </c>
      <c r="G17" s="16">
        <v>89</v>
      </c>
      <c r="H17" s="16">
        <v>105</v>
      </c>
      <c r="I17" s="16">
        <v>107</v>
      </c>
      <c r="J17" s="16">
        <v>131</v>
      </c>
      <c r="K17" s="17">
        <f t="shared" si="0"/>
        <v>9.6182085168869308E-2</v>
      </c>
    </row>
    <row r="18" spans="1:13" x14ac:dyDescent="0.3">
      <c r="A18" s="12" t="s">
        <v>12</v>
      </c>
      <c r="B18" s="18">
        <v>523</v>
      </c>
      <c r="C18" s="18">
        <v>489</v>
      </c>
      <c r="D18" s="18">
        <v>449</v>
      </c>
      <c r="E18" s="18">
        <v>462</v>
      </c>
      <c r="F18" s="18">
        <v>504</v>
      </c>
      <c r="G18" s="18">
        <v>458</v>
      </c>
      <c r="H18" s="18">
        <v>624</v>
      </c>
      <c r="I18" s="18">
        <v>668</v>
      </c>
      <c r="J18" s="18">
        <v>699</v>
      </c>
      <c r="K18" s="19">
        <f t="shared" si="0"/>
        <v>0.513215859030837</v>
      </c>
    </row>
    <row r="19" spans="1:13" x14ac:dyDescent="0.3">
      <c r="B19" s="16">
        <f t="shared" ref="B19:J19" si="1">SUM(B10:B18)</f>
        <v>786</v>
      </c>
      <c r="C19" s="16">
        <f t="shared" si="1"/>
        <v>810</v>
      </c>
      <c r="D19" s="16">
        <f t="shared" si="1"/>
        <v>800</v>
      </c>
      <c r="E19" s="16">
        <f t="shared" si="1"/>
        <v>826</v>
      </c>
      <c r="F19" s="16">
        <f t="shared" si="1"/>
        <v>859</v>
      </c>
      <c r="G19" s="16">
        <f t="shared" si="1"/>
        <v>884</v>
      </c>
      <c r="H19" s="16">
        <f t="shared" si="1"/>
        <v>1137</v>
      </c>
      <c r="I19" s="16">
        <f t="shared" si="1"/>
        <v>1245</v>
      </c>
      <c r="J19" s="16">
        <f t="shared" si="1"/>
        <v>1362</v>
      </c>
      <c r="K19" s="17">
        <f>G19/G$19</f>
        <v>1</v>
      </c>
    </row>
    <row r="20" spans="1:13" x14ac:dyDescent="0.3">
      <c r="B20" s="20"/>
      <c r="C20" s="20"/>
      <c r="E20" s="20"/>
    </row>
    <row r="21" spans="1:13" x14ac:dyDescent="0.3">
      <c r="B21" s="20"/>
      <c r="C21" s="20"/>
      <c r="E21" s="20"/>
    </row>
    <row r="22" spans="1:13" x14ac:dyDescent="0.3">
      <c r="A22" s="14" t="s">
        <v>16</v>
      </c>
    </row>
    <row r="23" spans="1:13" x14ac:dyDescent="0.3">
      <c r="A23" s="14" t="s">
        <v>39</v>
      </c>
    </row>
    <row r="25" spans="1:13" x14ac:dyDescent="0.3">
      <c r="A25" s="12" t="s">
        <v>13</v>
      </c>
      <c r="B25" s="15" t="s">
        <v>19</v>
      </c>
      <c r="C25" s="15" t="s">
        <v>20</v>
      </c>
      <c r="D25" s="15" t="s">
        <v>21</v>
      </c>
      <c r="E25" s="15" t="s">
        <v>14</v>
      </c>
      <c r="F25" s="15" t="s">
        <v>0</v>
      </c>
      <c r="G25" s="15" t="s">
        <v>0</v>
      </c>
      <c r="H25" s="15" t="s">
        <v>1</v>
      </c>
      <c r="I25" s="15" t="s">
        <v>2</v>
      </c>
      <c r="J25" s="15" t="s">
        <v>3</v>
      </c>
      <c r="K25" s="15" t="s">
        <v>29</v>
      </c>
      <c r="L25" s="15" t="s">
        <v>30</v>
      </c>
      <c r="M25" s="15" t="s">
        <v>31</v>
      </c>
    </row>
    <row r="26" spans="1:13" ht="6" customHeight="1" x14ac:dyDescent="0.3">
      <c r="F26" s="11"/>
      <c r="G26" s="11"/>
      <c r="H26" s="11"/>
      <c r="I26" s="11"/>
      <c r="J26" s="11"/>
      <c r="K26" s="11"/>
      <c r="L26" s="11"/>
      <c r="M26" s="11"/>
    </row>
    <row r="27" spans="1:13" x14ac:dyDescent="0.3">
      <c r="A27" s="12" t="s">
        <v>4</v>
      </c>
      <c r="B27" s="17">
        <f>2/7</f>
        <v>0.2857142857142857</v>
      </c>
      <c r="C27" s="17">
        <f>4/9</f>
        <v>0.44444444444444442</v>
      </c>
      <c r="D27" s="17">
        <f>4/10</f>
        <v>0.4</v>
      </c>
      <c r="E27" s="17">
        <f>1/8</f>
        <v>0.125</v>
      </c>
      <c r="F27" s="21" t="s">
        <v>38</v>
      </c>
      <c r="G27" s="17">
        <f>2/8</f>
        <v>0.25</v>
      </c>
      <c r="H27" s="17">
        <f>2/8</f>
        <v>0.25</v>
      </c>
      <c r="I27" s="17">
        <v>0.33</v>
      </c>
      <c r="J27" s="17">
        <v>0.4</v>
      </c>
      <c r="K27" s="17">
        <v>0.4</v>
      </c>
      <c r="L27" s="17">
        <v>0.33</v>
      </c>
      <c r="M27" s="17">
        <v>0.26319999999999999</v>
      </c>
    </row>
    <row r="28" spans="1:13" x14ac:dyDescent="0.3">
      <c r="A28" s="12" t="s">
        <v>5</v>
      </c>
      <c r="B28" s="17">
        <f>1/3</f>
        <v>0.33333333333333331</v>
      </c>
      <c r="C28" s="17">
        <f>1/4</f>
        <v>0.25</v>
      </c>
      <c r="D28" s="17">
        <f>1/11</f>
        <v>9.0909090909090912E-2</v>
      </c>
      <c r="E28" s="17">
        <f>3/13</f>
        <v>0.23076923076923078</v>
      </c>
      <c r="F28" s="21" t="s">
        <v>38</v>
      </c>
      <c r="G28" s="17">
        <f>6/12</f>
        <v>0.5</v>
      </c>
      <c r="H28" s="17">
        <f>2/11</f>
        <v>0.18181818181818182</v>
      </c>
      <c r="I28" s="17">
        <v>0</v>
      </c>
      <c r="J28" s="17">
        <v>0</v>
      </c>
      <c r="K28" s="17">
        <v>7.0000000000000007E-2</v>
      </c>
      <c r="L28" s="17">
        <v>0.18</v>
      </c>
      <c r="M28" s="17">
        <v>0.42859999999999998</v>
      </c>
    </row>
    <row r="29" spans="1:13" x14ac:dyDescent="0.3">
      <c r="A29" s="12" t="s">
        <v>6</v>
      </c>
      <c r="B29" s="17">
        <f>3/20</f>
        <v>0.15</v>
      </c>
      <c r="C29" s="17">
        <f>4/19</f>
        <v>0.21052631578947367</v>
      </c>
      <c r="D29" s="17">
        <f>4/16</f>
        <v>0.25</v>
      </c>
      <c r="E29" s="17">
        <f>5/23</f>
        <v>0.21739130434782608</v>
      </c>
      <c r="F29" s="21" t="s">
        <v>38</v>
      </c>
      <c r="G29" s="17">
        <f>4/27</f>
        <v>0.14814814814814814</v>
      </c>
      <c r="H29" s="17">
        <f>3/19</f>
        <v>0.15789473684210525</v>
      </c>
      <c r="I29" s="17">
        <v>0.2</v>
      </c>
      <c r="J29" s="17">
        <v>0.1</v>
      </c>
      <c r="K29" s="17">
        <v>0.28000000000000003</v>
      </c>
      <c r="L29" s="17">
        <v>0.17</v>
      </c>
      <c r="M29" s="17">
        <v>0</v>
      </c>
    </row>
    <row r="30" spans="1:13" x14ac:dyDescent="0.3">
      <c r="A30" s="12" t="s">
        <v>7</v>
      </c>
      <c r="B30" s="17">
        <f>0/5</f>
        <v>0</v>
      </c>
      <c r="C30" s="17">
        <f>0</f>
        <v>0</v>
      </c>
      <c r="D30" s="17">
        <v>0</v>
      </c>
      <c r="E30" s="17">
        <v>0</v>
      </c>
      <c r="F30" s="21" t="s">
        <v>38</v>
      </c>
      <c r="G30" s="21" t="s">
        <v>38</v>
      </c>
      <c r="H30" s="21" t="s">
        <v>38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</row>
    <row r="31" spans="1:13" x14ac:dyDescent="0.3">
      <c r="A31" s="12" t="s">
        <v>8</v>
      </c>
      <c r="B31" s="17">
        <f>2/12</f>
        <v>0.16666666666666666</v>
      </c>
      <c r="C31" s="17">
        <f>3/17</f>
        <v>0.17647058823529413</v>
      </c>
      <c r="D31" s="17">
        <v>0</v>
      </c>
      <c r="E31" s="17">
        <v>0</v>
      </c>
      <c r="F31" s="21" t="s">
        <v>38</v>
      </c>
      <c r="G31" s="21" t="s">
        <v>38</v>
      </c>
      <c r="H31" s="21" t="s">
        <v>38</v>
      </c>
      <c r="I31" s="17">
        <v>0</v>
      </c>
      <c r="J31" s="17">
        <v>0</v>
      </c>
      <c r="K31" s="17">
        <v>0</v>
      </c>
      <c r="L31" s="17">
        <v>0.14000000000000001</v>
      </c>
      <c r="M31" s="17">
        <v>6.25E-2</v>
      </c>
    </row>
    <row r="32" spans="1:13" x14ac:dyDescent="0.3">
      <c r="A32" s="12" t="s">
        <v>9</v>
      </c>
      <c r="B32" s="17">
        <v>0</v>
      </c>
      <c r="C32" s="17">
        <v>0</v>
      </c>
      <c r="D32" s="17">
        <v>0</v>
      </c>
      <c r="E32" s="17">
        <f>2/9</f>
        <v>0.22222222222222221</v>
      </c>
      <c r="F32" s="21" t="s">
        <v>38</v>
      </c>
      <c r="G32" s="21" t="s">
        <v>38</v>
      </c>
      <c r="H32" s="17">
        <f>3/12</f>
        <v>0.25</v>
      </c>
      <c r="I32" s="17">
        <v>0.11</v>
      </c>
      <c r="J32" s="17">
        <v>0.38</v>
      </c>
      <c r="K32" s="17">
        <v>0</v>
      </c>
      <c r="L32" s="17">
        <v>0.5</v>
      </c>
      <c r="M32" s="17">
        <v>1</v>
      </c>
    </row>
    <row r="33" spans="1:13" x14ac:dyDescent="0.3">
      <c r="A33" s="12" t="s">
        <v>10</v>
      </c>
      <c r="B33" s="17">
        <f>1/3</f>
        <v>0.33333333333333331</v>
      </c>
      <c r="C33" s="17">
        <f>1/6</f>
        <v>0.16666666666666666</v>
      </c>
      <c r="D33" s="17">
        <f>1/4</f>
        <v>0.25</v>
      </c>
      <c r="E33" s="17">
        <f>4/9</f>
        <v>0.44444444444444442</v>
      </c>
      <c r="F33" s="21" t="s">
        <v>38</v>
      </c>
      <c r="G33" s="17">
        <f>3/13</f>
        <v>0.23076923076923078</v>
      </c>
      <c r="H33" s="17">
        <f>2/14</f>
        <v>0.14285714285714285</v>
      </c>
      <c r="I33" s="17">
        <v>0.1</v>
      </c>
      <c r="J33" s="17">
        <v>0</v>
      </c>
      <c r="K33" s="17">
        <v>7.0000000000000007E-2</v>
      </c>
      <c r="L33" s="17">
        <v>0.06</v>
      </c>
      <c r="M33" s="17">
        <v>0.1</v>
      </c>
    </row>
    <row r="34" spans="1:13" x14ac:dyDescent="0.3">
      <c r="A34" s="12" t="s">
        <v>11</v>
      </c>
      <c r="B34" s="17">
        <f>2/20</f>
        <v>0.1</v>
      </c>
      <c r="C34" s="17">
        <f>3/22</f>
        <v>0.13636363636363635</v>
      </c>
      <c r="D34" s="17">
        <f>1/30</f>
        <v>3.3333333333333333E-2</v>
      </c>
      <c r="E34" s="17">
        <f>2/26</f>
        <v>7.6923076923076927E-2</v>
      </c>
      <c r="F34" s="21" t="s">
        <v>38</v>
      </c>
      <c r="G34" s="17">
        <f>3/28</f>
        <v>0.10714285714285714</v>
      </c>
      <c r="H34" s="17" t="s">
        <v>38</v>
      </c>
      <c r="I34" s="17">
        <v>0.18</v>
      </c>
      <c r="J34" s="17">
        <v>0.24</v>
      </c>
      <c r="K34" s="17">
        <v>0.14000000000000001</v>
      </c>
      <c r="L34" s="17">
        <v>0.14000000000000001</v>
      </c>
      <c r="M34" s="17">
        <v>0.14000000000000001</v>
      </c>
    </row>
    <row r="35" spans="1:13" ht="6" customHeight="1" x14ac:dyDescent="0.3">
      <c r="B35" s="17"/>
      <c r="C35" s="17"/>
      <c r="D35" s="17"/>
      <c r="E35" s="17"/>
      <c r="F35" s="21"/>
      <c r="G35" s="17"/>
      <c r="H35" s="17"/>
      <c r="I35" s="17"/>
      <c r="J35" s="17"/>
      <c r="K35" s="17"/>
      <c r="L35" s="17"/>
      <c r="M35" s="21"/>
    </row>
    <row r="36" spans="1:13" x14ac:dyDescent="0.3">
      <c r="A36" s="12" t="s">
        <v>23</v>
      </c>
      <c r="B36" s="17">
        <f>11/75</f>
        <v>0.14666666666666667</v>
      </c>
      <c r="C36" s="17">
        <f>16/87</f>
        <v>0.18390804597701149</v>
      </c>
      <c r="D36" s="17">
        <f>11/82</f>
        <v>0.13414634146341464</v>
      </c>
      <c r="E36" s="17">
        <f>17/102</f>
        <v>0.16666666666666666</v>
      </c>
      <c r="F36" s="21" t="s">
        <v>38</v>
      </c>
      <c r="G36" s="17">
        <f>18/96</f>
        <v>0.1875</v>
      </c>
      <c r="H36" s="17">
        <f>12/65</f>
        <v>0.18461538461538463</v>
      </c>
      <c r="I36" s="17">
        <f>13/90</f>
        <v>0.14444444444444443</v>
      </c>
      <c r="J36" s="17">
        <f>13/57</f>
        <v>0.22807017543859648</v>
      </c>
      <c r="K36" s="17">
        <f>19/101</f>
        <v>0.18811881188118812</v>
      </c>
      <c r="L36" s="17">
        <f>18/108</f>
        <v>0.16666666666666666</v>
      </c>
      <c r="M36" s="17">
        <v>0.1789</v>
      </c>
    </row>
    <row r="37" spans="1:13" ht="6" customHeight="1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s="22" customFormat="1" x14ac:dyDescent="0.3">
      <c r="A38" s="22" t="s">
        <v>22</v>
      </c>
      <c r="B38" s="23">
        <v>75</v>
      </c>
      <c r="C38" s="23">
        <v>87</v>
      </c>
      <c r="D38" s="23">
        <v>82</v>
      </c>
      <c r="E38" s="23">
        <v>102</v>
      </c>
      <c r="F38" s="23"/>
      <c r="G38" s="23">
        <v>96</v>
      </c>
      <c r="H38" s="23">
        <v>65</v>
      </c>
      <c r="I38" s="23">
        <v>90</v>
      </c>
      <c r="J38" s="23">
        <v>57</v>
      </c>
      <c r="K38" s="23">
        <v>101</v>
      </c>
      <c r="L38" s="23">
        <v>108</v>
      </c>
      <c r="M38" s="23">
        <v>95</v>
      </c>
    </row>
    <row r="41" spans="1:13" x14ac:dyDescent="0.3">
      <c r="A41" s="14" t="s">
        <v>17</v>
      </c>
    </row>
    <row r="42" spans="1:13" x14ac:dyDescent="0.3">
      <c r="A42" s="14" t="s">
        <v>40</v>
      </c>
    </row>
    <row r="44" spans="1:13" x14ac:dyDescent="0.3">
      <c r="B44" s="15" t="s">
        <v>15</v>
      </c>
      <c r="C44" s="15" t="s">
        <v>0</v>
      </c>
      <c r="D44" s="15" t="s">
        <v>1</v>
      </c>
      <c r="E44" s="15" t="s">
        <v>2</v>
      </c>
      <c r="F44" s="24" t="s">
        <v>3</v>
      </c>
      <c r="G44" s="15" t="s">
        <v>29</v>
      </c>
      <c r="H44" s="15" t="s">
        <v>30</v>
      </c>
      <c r="I44" s="15" t="s">
        <v>31</v>
      </c>
      <c r="J44" s="15" t="s">
        <v>32</v>
      </c>
      <c r="K44" s="15" t="s">
        <v>33</v>
      </c>
    </row>
    <row r="45" spans="1:13" ht="6" customHeight="1" x14ac:dyDescent="0.3">
      <c r="F45" s="11"/>
      <c r="G45" s="11"/>
      <c r="H45" s="11"/>
      <c r="I45" s="11"/>
      <c r="J45" s="11"/>
      <c r="K45" s="11"/>
    </row>
    <row r="46" spans="1:13" x14ac:dyDescent="0.3">
      <c r="A46" s="12" t="s">
        <v>24</v>
      </c>
      <c r="B46" s="17">
        <f>6/124</f>
        <v>4.8387096774193547E-2</v>
      </c>
      <c r="C46" s="17">
        <f>4/77</f>
        <v>5.1948051948051951E-2</v>
      </c>
      <c r="D46" s="17">
        <f>6/77</f>
        <v>7.792207792207792E-2</v>
      </c>
      <c r="E46" s="17">
        <f>7/60</f>
        <v>0.11666666666666667</v>
      </c>
      <c r="F46" s="17">
        <v>0.1346</v>
      </c>
      <c r="G46" s="17">
        <f>8/62</f>
        <v>0.12903225806451613</v>
      </c>
      <c r="H46" s="17">
        <f>17/98</f>
        <v>0.17346938775510204</v>
      </c>
      <c r="I46" s="17">
        <v>0.21820000000000001</v>
      </c>
      <c r="J46" s="17">
        <v>0.23830000000000001</v>
      </c>
      <c r="K46" s="17">
        <v>0.26469999999999999</v>
      </c>
    </row>
    <row r="47" spans="1:13" ht="6" customHeight="1" x14ac:dyDescent="0.3">
      <c r="B47" s="17"/>
      <c r="C47" s="17"/>
      <c r="D47" s="17"/>
      <c r="E47" s="17"/>
      <c r="G47" s="17"/>
      <c r="H47" s="17"/>
      <c r="I47" s="17"/>
      <c r="J47" s="17"/>
    </row>
    <row r="48" spans="1:13" x14ac:dyDescent="0.3">
      <c r="A48" s="12" t="s">
        <v>22</v>
      </c>
      <c r="B48" s="11">
        <v>124</v>
      </c>
      <c r="C48" s="11">
        <v>77</v>
      </c>
      <c r="D48" s="11">
        <v>77</v>
      </c>
      <c r="E48" s="11">
        <v>60</v>
      </c>
      <c r="F48" s="11">
        <v>104</v>
      </c>
      <c r="G48" s="11">
        <v>62</v>
      </c>
      <c r="H48" s="11">
        <v>98</v>
      </c>
      <c r="I48" s="11">
        <v>110</v>
      </c>
      <c r="J48" s="11">
        <v>127</v>
      </c>
      <c r="K48" s="11">
        <v>68</v>
      </c>
    </row>
    <row r="68" spans="1:22" x14ac:dyDescent="0.3">
      <c r="B68" s="28"/>
      <c r="C68" s="29"/>
      <c r="D68" s="29"/>
      <c r="E68" s="28"/>
      <c r="F68" s="29"/>
      <c r="G68" s="29"/>
      <c r="H68" s="28"/>
      <c r="I68" s="29"/>
      <c r="J68" s="29"/>
      <c r="K68" s="28"/>
      <c r="L68" s="29"/>
      <c r="M68" s="29"/>
      <c r="N68" s="28"/>
      <c r="O68" s="29"/>
      <c r="P68" s="29"/>
      <c r="Q68" s="28"/>
      <c r="R68" s="29"/>
      <c r="S68" s="29"/>
      <c r="T68" s="28"/>
      <c r="U68" s="29"/>
      <c r="V68" s="29"/>
    </row>
    <row r="69" spans="1:22" x14ac:dyDescent="0.3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3">
      <c r="A70" s="3"/>
      <c r="B70" s="5"/>
      <c r="C70" s="6"/>
      <c r="D70" s="6"/>
      <c r="E70" s="5"/>
      <c r="F70" s="6"/>
      <c r="G70" s="6"/>
      <c r="H70" s="5"/>
      <c r="I70" s="6"/>
      <c r="J70" s="6"/>
      <c r="K70" s="5"/>
      <c r="L70" s="6"/>
      <c r="M70" s="6"/>
      <c r="N70" s="5"/>
      <c r="O70" s="6"/>
      <c r="P70" s="6"/>
      <c r="Q70" s="5"/>
      <c r="R70" s="6"/>
      <c r="S70" s="6"/>
      <c r="T70" s="5"/>
      <c r="U70" s="6"/>
      <c r="V70" s="6"/>
    </row>
    <row r="82" spans="1:1" x14ac:dyDescent="0.3">
      <c r="A82" s="12" t="s">
        <v>25</v>
      </c>
    </row>
  </sheetData>
  <mergeCells count="7">
    <mergeCell ref="T68:V68"/>
    <mergeCell ref="B68:D68"/>
    <mergeCell ref="E68:G68"/>
    <mergeCell ref="H68:J68"/>
    <mergeCell ref="K68:M68"/>
    <mergeCell ref="N68:P68"/>
    <mergeCell ref="Q68:S68"/>
  </mergeCells>
  <phoneticPr fontId="3" type="noConversion"/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EF14-9A58-4A5F-8BA6-F24B1876ECDA}">
  <dimension ref="A2:V4"/>
  <sheetViews>
    <sheetView workbookViewId="0">
      <selection activeCell="H23" sqref="H23"/>
    </sheetView>
  </sheetViews>
  <sheetFormatPr defaultRowHeight="14.5" x14ac:dyDescent="0.35"/>
  <cols>
    <col min="1" max="1" width="7.54296875" bestFit="1" customWidth="1"/>
    <col min="2" max="2" width="11.81640625" bestFit="1" customWidth="1"/>
    <col min="3" max="3" width="8.90625" bestFit="1" customWidth="1"/>
    <col min="4" max="4" width="5.08984375" bestFit="1" customWidth="1"/>
    <col min="5" max="5" width="11.81640625" bestFit="1" customWidth="1"/>
    <col min="7" max="7" width="5.08984375" bestFit="1" customWidth="1"/>
    <col min="8" max="8" width="11.81640625" bestFit="1" customWidth="1"/>
    <col min="10" max="10" width="5.08984375" bestFit="1" customWidth="1"/>
    <col min="11" max="11" width="11.81640625" bestFit="1" customWidth="1"/>
    <col min="13" max="13" width="5.08984375" bestFit="1" customWidth="1"/>
    <col min="14" max="14" width="11.81640625" bestFit="1" customWidth="1"/>
    <col min="16" max="16" width="5.08984375" bestFit="1" customWidth="1"/>
    <col min="17" max="17" width="11.81640625" bestFit="1" customWidth="1"/>
    <col min="19" max="19" width="5.08984375" bestFit="1" customWidth="1"/>
    <col min="20" max="20" width="11.81640625" bestFit="1" customWidth="1"/>
    <col min="22" max="22" width="5.08984375" bestFit="1" customWidth="1"/>
  </cols>
  <sheetData>
    <row r="2" spans="1:22" x14ac:dyDescent="0.35">
      <c r="B2" s="28" t="s">
        <v>42</v>
      </c>
      <c r="C2" s="31"/>
      <c r="D2" s="31"/>
      <c r="E2" s="28" t="s">
        <v>43</v>
      </c>
      <c r="F2" s="31"/>
      <c r="G2" s="31"/>
      <c r="H2" s="28" t="s">
        <v>44</v>
      </c>
      <c r="I2" s="31"/>
      <c r="J2" s="31"/>
      <c r="K2" s="28" t="s">
        <v>45</v>
      </c>
      <c r="L2" s="31"/>
      <c r="M2" s="31"/>
      <c r="N2" s="28" t="s">
        <v>46</v>
      </c>
      <c r="O2" s="31"/>
      <c r="P2" s="31"/>
      <c r="Q2" s="28" t="s">
        <v>47</v>
      </c>
      <c r="R2" s="31"/>
      <c r="S2" s="31"/>
      <c r="T2" s="28" t="s">
        <v>48</v>
      </c>
      <c r="U2" s="31"/>
      <c r="V2" s="31"/>
    </row>
    <row r="3" spans="1:22" x14ac:dyDescent="0.35">
      <c r="A3" s="1" t="s">
        <v>13</v>
      </c>
      <c r="B3" s="2" t="s">
        <v>49</v>
      </c>
      <c r="C3" s="2" t="s">
        <v>50</v>
      </c>
      <c r="D3" s="2" t="s">
        <v>51</v>
      </c>
      <c r="E3" s="2" t="s">
        <v>49</v>
      </c>
      <c r="F3" s="2" t="s">
        <v>50</v>
      </c>
      <c r="G3" s="2" t="s">
        <v>51</v>
      </c>
      <c r="H3" s="2" t="s">
        <v>49</v>
      </c>
      <c r="I3" s="2" t="s">
        <v>50</v>
      </c>
      <c r="J3" s="2" t="s">
        <v>51</v>
      </c>
      <c r="K3" s="2" t="s">
        <v>49</v>
      </c>
      <c r="L3" s="2" t="s">
        <v>50</v>
      </c>
      <c r="M3" s="2" t="s">
        <v>51</v>
      </c>
      <c r="N3" s="2" t="s">
        <v>49</v>
      </c>
      <c r="O3" s="2" t="s">
        <v>50</v>
      </c>
      <c r="P3" s="2" t="s">
        <v>51</v>
      </c>
      <c r="Q3" s="2" t="s">
        <v>49</v>
      </c>
      <c r="R3" s="2" t="s">
        <v>50</v>
      </c>
      <c r="S3" s="2" t="s">
        <v>51</v>
      </c>
      <c r="T3" s="2" t="s">
        <v>49</v>
      </c>
      <c r="U3" s="2" t="s">
        <v>50</v>
      </c>
      <c r="V3" s="2" t="s">
        <v>51</v>
      </c>
    </row>
    <row r="4" spans="1:22" x14ac:dyDescent="0.35">
      <c r="A4" s="3" t="s">
        <v>12</v>
      </c>
      <c r="B4" s="5">
        <v>5.128205128205128E-2</v>
      </c>
      <c r="C4" s="7">
        <v>2</v>
      </c>
      <c r="D4" s="7">
        <v>39</v>
      </c>
      <c r="E4" s="5">
        <v>0.2608695652173913</v>
      </c>
      <c r="F4" s="7">
        <v>18</v>
      </c>
      <c r="G4" s="7">
        <v>69</v>
      </c>
      <c r="H4" s="5">
        <v>0.23636363636363636</v>
      </c>
      <c r="I4" s="7">
        <v>13</v>
      </c>
      <c r="J4" s="7">
        <v>55</v>
      </c>
      <c r="K4" s="5">
        <v>0.29032258064516131</v>
      </c>
      <c r="L4" s="6">
        <v>18</v>
      </c>
      <c r="M4" s="6">
        <v>62</v>
      </c>
      <c r="N4" s="5">
        <v>0.32758620689655171</v>
      </c>
      <c r="O4" s="7">
        <v>19</v>
      </c>
      <c r="P4" s="7">
        <v>58</v>
      </c>
      <c r="Q4" s="5">
        <v>5.3571428571428568E-2</v>
      </c>
      <c r="R4" s="7">
        <v>3</v>
      </c>
      <c r="S4" s="7">
        <v>56</v>
      </c>
      <c r="T4" s="5">
        <v>9.8360655737704916E-2</v>
      </c>
      <c r="U4" s="7">
        <v>6</v>
      </c>
      <c r="V4" s="7">
        <v>61</v>
      </c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E1AC-EF48-4FD3-BAB4-C333628954DD}">
  <dimension ref="A1:S9"/>
  <sheetViews>
    <sheetView workbookViewId="0">
      <selection activeCell="B13" sqref="B13"/>
    </sheetView>
  </sheetViews>
  <sheetFormatPr defaultRowHeight="14.5" x14ac:dyDescent="0.35"/>
  <cols>
    <col min="1" max="1" width="21.90625" bestFit="1" customWidth="1"/>
    <col min="2" max="2" width="12" bestFit="1" customWidth="1"/>
    <col min="3" max="3" width="5.08984375" bestFit="1" customWidth="1"/>
    <col min="5" max="5" width="12" bestFit="1" customWidth="1"/>
    <col min="6" max="6" width="5.08984375" bestFit="1" customWidth="1"/>
    <col min="8" max="8" width="12" bestFit="1" customWidth="1"/>
    <col min="9" max="9" width="5.08984375" bestFit="1" customWidth="1"/>
    <col min="11" max="11" width="12" bestFit="1" customWidth="1"/>
    <col min="12" max="12" width="5.08984375" bestFit="1" customWidth="1"/>
    <col min="14" max="14" width="12" bestFit="1" customWidth="1"/>
    <col min="15" max="15" width="5.08984375" bestFit="1" customWidth="1"/>
    <col min="17" max="17" width="12" bestFit="1" customWidth="1"/>
    <col min="18" max="18" width="5.08984375" bestFit="1" customWidth="1"/>
  </cols>
  <sheetData>
    <row r="1" spans="1:19" x14ac:dyDescent="0.35">
      <c r="B1" s="32" t="s">
        <v>41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x14ac:dyDescent="0.35">
      <c r="B2" s="28" t="s">
        <v>42</v>
      </c>
      <c r="C2" s="31"/>
      <c r="D2" s="31"/>
      <c r="E2" s="28" t="s">
        <v>43</v>
      </c>
      <c r="F2" s="31"/>
      <c r="G2" s="31"/>
      <c r="H2" s="28" t="s">
        <v>44</v>
      </c>
      <c r="I2" s="31"/>
      <c r="J2" s="31"/>
      <c r="K2" s="28" t="s">
        <v>45</v>
      </c>
      <c r="L2" s="31"/>
      <c r="M2" s="31"/>
      <c r="N2" s="28" t="s">
        <v>46</v>
      </c>
      <c r="O2" s="31"/>
      <c r="P2" s="31"/>
      <c r="Q2" s="28" t="s">
        <v>47</v>
      </c>
      <c r="R2" s="31"/>
      <c r="S2" s="31"/>
    </row>
    <row r="3" spans="1:19" x14ac:dyDescent="0.35">
      <c r="A3" s="1" t="s">
        <v>13</v>
      </c>
      <c r="B3" s="2" t="s">
        <v>52</v>
      </c>
      <c r="C3" s="2" t="s">
        <v>51</v>
      </c>
      <c r="D3" s="2" t="s">
        <v>53</v>
      </c>
      <c r="E3" s="2" t="s">
        <v>52</v>
      </c>
      <c r="F3" s="2" t="s">
        <v>51</v>
      </c>
      <c r="G3" s="2" t="s">
        <v>53</v>
      </c>
      <c r="H3" s="2" t="s">
        <v>52</v>
      </c>
      <c r="I3" s="2" t="s">
        <v>51</v>
      </c>
      <c r="J3" s="2" t="s">
        <v>53</v>
      </c>
      <c r="K3" s="2" t="s">
        <v>52</v>
      </c>
      <c r="L3" s="2" t="s">
        <v>51</v>
      </c>
      <c r="M3" s="2" t="s">
        <v>53</v>
      </c>
      <c r="N3" s="2" t="s">
        <v>52</v>
      </c>
      <c r="O3" s="2" t="s">
        <v>51</v>
      </c>
      <c r="P3" s="2" t="s">
        <v>53</v>
      </c>
      <c r="Q3" s="2" t="s">
        <v>52</v>
      </c>
      <c r="R3" s="2" t="s">
        <v>51</v>
      </c>
      <c r="S3" s="2" t="s">
        <v>53</v>
      </c>
    </row>
    <row r="4" spans="1:19" x14ac:dyDescent="0.35">
      <c r="A4" s="3" t="s">
        <v>6</v>
      </c>
      <c r="B4" s="5">
        <v>0</v>
      </c>
      <c r="C4" s="4">
        <v>1</v>
      </c>
      <c r="D4" s="8">
        <v>0</v>
      </c>
      <c r="E4" s="5">
        <v>0</v>
      </c>
      <c r="F4" s="4">
        <v>3</v>
      </c>
      <c r="G4" s="8">
        <v>0</v>
      </c>
      <c r="N4" s="5">
        <v>0</v>
      </c>
      <c r="O4" s="4">
        <v>2</v>
      </c>
      <c r="P4" s="8">
        <v>0</v>
      </c>
      <c r="Q4" s="5">
        <v>0</v>
      </c>
      <c r="R4" s="4">
        <v>2</v>
      </c>
      <c r="S4" s="8">
        <v>0</v>
      </c>
    </row>
    <row r="5" spans="1:19" x14ac:dyDescent="0.35">
      <c r="A5" s="3" t="s">
        <v>7</v>
      </c>
      <c r="H5" s="5">
        <v>0</v>
      </c>
      <c r="I5" s="4">
        <v>1</v>
      </c>
      <c r="J5" s="8">
        <v>0</v>
      </c>
    </row>
    <row r="6" spans="1:19" x14ac:dyDescent="0.35">
      <c r="A6" s="3" t="s">
        <v>10</v>
      </c>
      <c r="K6" s="5">
        <v>0</v>
      </c>
      <c r="L6" s="4">
        <v>1</v>
      </c>
      <c r="M6" s="8">
        <v>0</v>
      </c>
      <c r="N6" s="5">
        <v>0</v>
      </c>
      <c r="O6" s="4">
        <v>2</v>
      </c>
      <c r="P6" s="8">
        <v>0</v>
      </c>
      <c r="Q6" s="5">
        <v>0</v>
      </c>
      <c r="R6" s="4">
        <v>2</v>
      </c>
      <c r="S6" s="8">
        <v>0</v>
      </c>
    </row>
    <row r="7" spans="1:19" x14ac:dyDescent="0.35">
      <c r="A7" s="3" t="s">
        <v>4</v>
      </c>
      <c r="B7" s="5">
        <v>0</v>
      </c>
      <c r="C7" s="4">
        <v>1</v>
      </c>
      <c r="D7" s="8">
        <v>0</v>
      </c>
      <c r="E7" s="5">
        <v>0</v>
      </c>
      <c r="F7" s="4">
        <v>1</v>
      </c>
      <c r="G7" s="8">
        <v>0</v>
      </c>
    </row>
    <row r="8" spans="1:19" x14ac:dyDescent="0.35">
      <c r="A8" s="3" t="s">
        <v>5</v>
      </c>
      <c r="K8" s="5">
        <v>0</v>
      </c>
      <c r="L8" s="4">
        <v>2</v>
      </c>
      <c r="M8" s="8">
        <v>0</v>
      </c>
      <c r="N8" s="5">
        <v>0</v>
      </c>
      <c r="O8" s="4">
        <v>1</v>
      </c>
      <c r="P8" s="8">
        <v>0</v>
      </c>
      <c r="Q8" s="5">
        <v>0</v>
      </c>
      <c r="R8" s="4">
        <v>3</v>
      </c>
      <c r="S8" s="8">
        <v>0</v>
      </c>
    </row>
    <row r="9" spans="1:19" x14ac:dyDescent="0.35">
      <c r="A9" s="3" t="s">
        <v>11</v>
      </c>
      <c r="B9" s="5">
        <v>0</v>
      </c>
      <c r="C9" s="4">
        <v>3</v>
      </c>
      <c r="D9" s="8">
        <v>0</v>
      </c>
      <c r="K9" s="5">
        <v>0</v>
      </c>
      <c r="L9" s="4">
        <v>2</v>
      </c>
      <c r="M9" s="8">
        <v>0</v>
      </c>
    </row>
  </sheetData>
  <mergeCells count="7">
    <mergeCell ref="B1:S1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Summary-Formatted</vt:lpstr>
      <vt:lpstr>Summary</vt:lpstr>
      <vt:lpstr>PT3YearGradRate</vt:lpstr>
      <vt:lpstr>PT6YearGradRate</vt:lpstr>
      <vt:lpstr>'Summary-Formatted'!Print_Area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McKiernan, Shaun P (CPE)</dc:creator>
  <cp:lastModifiedBy>Kaffenberger, Ryan M (CPE)</cp:lastModifiedBy>
  <cp:lastPrinted>2024-12-16T15:25:26Z</cp:lastPrinted>
  <dcterms:created xsi:type="dcterms:W3CDTF">2017-09-01T15:07:26Z</dcterms:created>
  <dcterms:modified xsi:type="dcterms:W3CDTF">2024-12-16T15:25:57Z</dcterms:modified>
</cp:coreProperties>
</file>